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6\"/>
    </mc:Choice>
  </mc:AlternateContent>
  <xr:revisionPtr revIDLastSave="0" documentId="13_ncr:1_{E3ADAD39-25D8-4991-A063-6C0100C7BE36}" xr6:coauthVersionLast="47" xr6:coauthVersionMax="47" xr10:uidLastSave="{00000000-0000-0000-0000-000000000000}"/>
  <bookViews>
    <workbookView xWindow="-336" yWindow="2196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I40" i="1"/>
  <c r="I39" i="1"/>
  <c r="I38" i="1"/>
  <c r="I37" i="1"/>
  <c r="I36" i="1"/>
  <c r="C30" i="1"/>
  <c r="C32" i="1" l="1"/>
  <c r="C31" i="1"/>
  <c r="C34" i="1" l="1"/>
  <c r="G65" i="2" l="1"/>
  <c r="G66" i="2" s="1"/>
  <c r="G67" i="2" s="1"/>
  <c r="F65" i="2"/>
  <c r="F66" i="2" s="1"/>
  <c r="F67" i="2" s="1"/>
  <c r="F69" i="2" s="1"/>
  <c r="F70" i="2" s="1"/>
  <c r="F71" i="2" s="1"/>
  <c r="C38" i="1" s="1"/>
  <c r="E65" i="2"/>
  <c r="E66" i="2" s="1"/>
  <c r="E67" i="2" s="1"/>
  <c r="E69" i="2" s="1"/>
  <c r="E70" i="2" s="1"/>
  <c r="E71" i="2" s="1"/>
  <c r="D65" i="2"/>
  <c r="D66" i="2" s="1"/>
  <c r="G58" i="2"/>
  <c r="F58" i="2"/>
  <c r="E58" i="2"/>
  <c r="D58" i="2"/>
  <c r="H58" i="2" s="1"/>
  <c r="H57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3" i="2" s="1"/>
  <c r="H22" i="2"/>
  <c r="G69" i="2" l="1"/>
  <c r="G70" i="2" s="1"/>
  <c r="G71" i="2" s="1"/>
  <c r="C39" i="1"/>
  <c r="H36" i="2"/>
  <c r="H30" i="2"/>
  <c r="D67" i="2"/>
  <c r="H66" i="2"/>
  <c r="H65" i="2"/>
  <c r="D69" i="2" l="1"/>
  <c r="H67" i="2"/>
  <c r="D70" i="2" l="1"/>
  <c r="D71" i="2" s="1"/>
  <c r="C37" i="1" s="1"/>
  <c r="C40" i="1" s="1"/>
  <c r="H69" i="2"/>
  <c r="C42" i="1" l="1"/>
  <c r="C41" i="1"/>
  <c r="H71" i="2"/>
  <c r="H70" i="2"/>
  <c r="C44" i="1" l="1"/>
  <c r="C46" i="1" s="1"/>
</calcChain>
</file>

<file path=xl/sharedStrings.xml><?xml version="1.0" encoding="utf-8"?>
<sst xmlns="http://schemas.openxmlformats.org/spreadsheetml/2006/main" count="215" uniqueCount="119">
  <si>
    <t>СВОДКА ЗАТРАТ</t>
  </si>
  <si>
    <t>P_0266</t>
  </si>
  <si>
    <t>(идентификатор инвестиционного проекта)</t>
  </si>
  <si>
    <t>"Реконструкция КТП ВЗ 1140/40кВА  СНТ"Берег" с  на КТП 160 кВА" г.о. Новокуйбышевск Самарская область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</si>
  <si>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</si>
  <si>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</si>
  <si>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</si>
  <si>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</si>
  <si>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</si>
  <si>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</si>
  <si>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</si>
  <si>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</si>
  <si>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</si>
  <si>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</si>
  <si>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</si>
  <si>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</si>
  <si>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</si>
  <si>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</si>
  <si>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</si>
  <si>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</si>
  <si>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</si>
  <si>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</si>
  <si>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</si>
  <si>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</si>
  <si>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</si>
  <si>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</si>
  <si>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</si>
  <si>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</si>
  <si>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</si>
  <si>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</si>
  <si>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</si>
  <si>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</si>
  <si>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</si>
  <si>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</si>
  <si>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</si>
  <si>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</si>
  <si>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</si>
  <si>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</si>
  <si>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</si>
  <si>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</si>
  <si>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</si>
  <si>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</si>
  <si>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</si>
  <si>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</si>
  <si>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</si>
  <si>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</si>
  <si>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</si>
  <si>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</si>
  <si>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</si>
  <si>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</si>
  <si>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</si>
  <si>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</si>
  <si>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</si>
  <si>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</si>
  <si>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</si>
  <si>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</si>
  <si>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</si>
  <si>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</si>
  <si>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</si>
  <si>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</si>
  <si>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</si>
  <si>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</si>
  <si>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</si>
  <si>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</si>
  <si>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</si>
  <si>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</si>
  <si>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</si>
  <si>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</si>
  <si>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</si>
  <si>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</si>
  <si>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</si>
  <si>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</si>
  <si>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</si>
  <si>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</si>
  <si>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</si>
  <si>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</si>
  <si>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</si>
  <si>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</si>
  <si>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</si>
  <si>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</si>
  <si>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</si>
  <si>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</si>
  <si>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</si>
  <si>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</si>
  <si>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</si>
  <si>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</si>
  <si>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</si>
  <si>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</si>
  <si>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</si>
  <si>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</si>
  <si>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</si>
  <si>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</si>
  <si>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</si>
  <si>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</si>
  <si>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</si>
  <si>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</si>
  <si>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</si>
  <si>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</si>
  <si>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</si>
  <si>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шт</t>
  </si>
  <si>
    <t>10/0,4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</si>
  <si>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</si>
  <si>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</si>
  <si>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</si>
  <si>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</si>
  <si>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</si>
  <si>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</si>
  <si>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</si>
  <si>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</si>
  <si>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</si>
  <si>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</si>
  <si>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</si>
  <si>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</si>
  <si>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</si>
  <si>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</si>
  <si>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</si>
  <si>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</si>
  <si>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</si>
  <si>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КТП ВЗ 1140 6/0,4/40кВА  СНТ Берег на КТП 6/0,4/160 кВА г.о. Новокуйбышевск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</si>
</sst>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0000000_-;\-* #,##0.00000000_-;_-* &quot;-&quot;??_-;_-@_-"/>
    <numFmt numFmtId="170" formatCode="#,##0.000000"/>
    <numFmt numFmtId="171" formatCode="_-* #,##0.000\ _₽_-;\-* #,##0.000\ _₽_-;_-* &quot;-&quot;??\ _₽_-;_-@_-"/>
    <numFmt numFmtId="172" formatCode="_-* #,##0.00000\ _₽_-;\-* #,##0.00000\ _₽_-;_-* &quot;-&quot;????????\ _₽_-;_-@_-"/>
    <numFmt numFmtId="173" formatCode="0.00000"/>
    <numFmt numFmtId="174" formatCode="_-* #\ ##0.00000\ _₽_-;\-* #\ ##0.00000\ _₽_-;_-* &quot;-&quot;?????\ _₽_-;_-@_-"/>
    <numFmt numFmtId="175" formatCode="_-* #\ ##0.00\ _₽_-;\-* #\ ##0.00\ _₽_-;_-* &quot;-&quot;??\ _₽_-;_-@_-"/>
    <numFmt numFmtId="176" formatCode="_-* #\ ##0.00\ _₽_-;\-* #\ ##0.00\ _₽_-;_-* &quot;-&quot;?????\ _₽_-;_-@_-"/>
    <numFmt numFmtId="177" formatCode="#\ ##0.00"/>
    <numFmt numFmtId="178" formatCode="#\ ##0.000000"/>
    <numFmt numFmtId="179" formatCode="_-* #,##0.00000000\ _₽_-;\-* #,##0.00000000\ _₽_-;_-* &quot;-&quot;????????\ _₽_-;_-@_-"/>
    <numFmt numFmtId="180" formatCode="#,##0.0000"/>
  </numFmts>
  <fonts count="15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  <xf numFmtId="0" fontId="14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0" fontId="4" fillId="0" borderId="0" xfId="3" applyFont="1" applyAlignment="1">
      <alignment horizontal="left" vertical="center"/>
    </xf>
    <xf numFmtId="169" fontId="11" fillId="2" borderId="0" xfId="1" applyNumberFormat="1" applyFont="1" applyFill="1" applyAlignment="1">
      <alignment horizontal="center" vertical="center"/>
    </xf>
    <xf numFmtId="170" fontId="4" fillId="0" borderId="0" xfId="4" applyNumberFormat="1" applyFont="1" applyAlignment="1">
      <alignment vertical="center"/>
    </xf>
    <xf numFmtId="171" fontId="0" fillId="0" borderId="0" xfId="0" applyNumberFormat="1"/>
    <xf numFmtId="172" fontId="4" fillId="0" borderId="0" xfId="4" applyNumberFormat="1" applyFont="1" applyAlignment="1">
      <alignment vertical="center"/>
    </xf>
    <xf numFmtId="173" fontId="11" fillId="0" borderId="1" xfId="3" applyNumberFormat="1" applyFont="1" applyBorder="1" applyAlignment="1">
      <alignment horizontal="left" vertical="center" wrapText="1" indent="3"/>
    </xf>
    <xf numFmtId="1" fontId="3" fillId="0" borderId="0" xfId="0" applyNumberFormat="1" applyFont="1" applyAlignment="1">
      <alignment horizontal="left" vertical="center" indent="2"/>
    </xf>
    <xf numFmtId="1" fontId="1" fillId="0" borderId="0" xfId="0" applyNumberFormat="1" applyFont="1" applyAlignment="1">
      <alignment horizontal="left" vertical="center" indent="2"/>
    </xf>
    <xf numFmtId="1" fontId="2" fillId="0" borderId="0" xfId="0" applyNumberFormat="1" applyFont="1" applyAlignment="1">
      <alignment horizontal="left" vertical="center" indent="2"/>
    </xf>
    <xf numFmtId="1" fontId="11" fillId="0" borderId="1" xfId="3" applyNumberFormat="1" applyFont="1" applyBorder="1" applyAlignment="1">
      <alignment horizontal="left" vertical="center" wrapText="1" indent="2"/>
    </xf>
    <xf numFmtId="1" fontId="11" fillId="0" borderId="1" xfId="3" applyNumberFormat="1" applyFont="1" applyBorder="1" applyAlignment="1">
      <alignment horizontal="left" vertical="center" wrapText="1" indent="5"/>
    </xf>
    <xf numFmtId="1" fontId="11" fillId="0" borderId="0" xfId="4" applyNumberFormat="1" applyFont="1" applyAlignment="1">
      <alignment horizontal="left" vertical="center" indent="2"/>
    </xf>
    <xf numFmtId="1" fontId="11" fillId="0" borderId="0" xfId="3" applyNumberFormat="1" applyFont="1" applyAlignment="1">
      <alignment horizontal="left" vertical="center" indent="2"/>
    </xf>
    <xf numFmtId="1" fontId="0" fillId="0" borderId="0" xfId="0" applyNumberFormat="1" applyAlignment="1">
      <alignment horizontal="left" indent="2"/>
    </xf>
    <xf numFmtId="167" fontId="11" fillId="0" borderId="1" xfId="3" applyNumberFormat="1" applyFont="1" applyBorder="1" applyAlignment="1">
      <alignment horizontal="left" vertical="center" wrapText="1" indent="13"/>
    </xf>
    <xf numFmtId="167" fontId="3" fillId="0" borderId="0" xfId="0" applyNumberFormat="1" applyFont="1" applyAlignment="1">
      <alignment horizontal="left" vertical="center" indent="13"/>
    </xf>
    <xf numFmtId="167" fontId="1" fillId="0" borderId="0" xfId="0" applyNumberFormat="1" applyFont="1" applyAlignment="1">
      <alignment horizontal="left" vertical="center" indent="13"/>
    </xf>
    <xf numFmtId="167" fontId="2" fillId="0" borderId="0" xfId="0" applyNumberFormat="1" applyFont="1" applyAlignment="1">
      <alignment horizontal="left" vertical="center" indent="13"/>
    </xf>
    <xf numFmtId="167" fontId="11" fillId="0" borderId="1" xfId="1" applyNumberFormat="1" applyFont="1" applyFill="1" applyBorder="1" applyAlignment="1">
      <alignment horizontal="left" vertical="center" wrapText="1" indent="16"/>
    </xf>
    <xf numFmtId="167" fontId="11" fillId="0" borderId="1" xfId="3" applyNumberFormat="1" applyFont="1" applyBorder="1" applyAlignment="1">
      <alignment horizontal="left" vertical="center" wrapText="1" indent="16"/>
    </xf>
    <xf numFmtId="167" fontId="11" fillId="0" borderId="0" xfId="4" applyNumberFormat="1" applyFont="1" applyAlignment="1">
      <alignment horizontal="left" vertical="center" indent="13"/>
    </xf>
    <xf numFmtId="167" fontId="0" fillId="0" borderId="0" xfId="0" applyNumberFormat="1" applyAlignment="1">
      <alignment horizontal="left" indent="13"/>
    </xf>
    <xf numFmtId="3" fontId="11" fillId="0" borderId="1" xfId="3" applyNumberFormat="1" applyFont="1" applyBorder="1" applyAlignment="1">
      <alignment horizontal="left" vertical="center" wrapText="1" indent="13"/>
    </xf>
    <xf numFmtId="4" fontId="11" fillId="0" borderId="1" xfId="3" applyNumberFormat="1" applyFont="1" applyBorder="1" applyAlignment="1">
      <alignment horizontal="left" vertical="center" wrapText="1" indent="22"/>
    </xf>
    <xf numFmtId="0" fontId="4" fillId="0" borderId="0" xfId="5" applyFont="1" applyAlignment="1">
      <alignment vertical="center"/>
    </xf>
    <xf numFmtId="174" fontId="4" fillId="0" borderId="0" xfId="5" applyNumberFormat="1" applyFont="1" applyAlignment="1">
      <alignment vertical="center"/>
    </xf>
    <xf numFmtId="175" fontId="4" fillId="0" borderId="0" xfId="5" applyNumberFormat="1" applyFont="1" applyAlignment="1">
      <alignment vertical="center"/>
    </xf>
    <xf numFmtId="176" fontId="13" fillId="0" borderId="0" xfId="5" applyNumberFormat="1" applyFont="1" applyAlignment="1">
      <alignment vertical="center"/>
    </xf>
    <xf numFmtId="174" fontId="13" fillId="0" borderId="0" xfId="3" applyNumberFormat="1" applyFont="1" applyAlignment="1">
      <alignment horizontal="left" vertical="center"/>
    </xf>
    <xf numFmtId="174" fontId="13" fillId="0" borderId="0" xfId="5" applyNumberFormat="1" applyFont="1" applyAlignment="1">
      <alignment vertical="center"/>
    </xf>
    <xf numFmtId="177" fontId="4" fillId="0" borderId="0" xfId="5" applyNumberFormat="1" applyFont="1" applyAlignment="1">
      <alignment vertical="center"/>
    </xf>
    <xf numFmtId="0" fontId="13" fillId="0" borderId="0" xfId="5" applyFont="1" applyAlignment="1">
      <alignment vertical="center"/>
    </xf>
    <xf numFmtId="178" fontId="4" fillId="0" borderId="0" xfId="5" applyNumberFormat="1" applyFont="1" applyAlignment="1">
      <alignment vertical="center"/>
    </xf>
    <xf numFmtId="176" fontId="4" fillId="0" borderId="0" xfId="5" applyNumberFormat="1" applyFont="1" applyAlignment="1">
      <alignment vertical="center"/>
    </xf>
    <xf numFmtId="164" fontId="10" fillId="0" borderId="0" xfId="4" applyNumberFormat="1"/>
    <xf numFmtId="179" fontId="4" fillId="0" borderId="0" xfId="5" applyNumberFormat="1" applyFont="1" applyAlignment="1">
      <alignment vertical="center"/>
    </xf>
    <xf numFmtId="173" fontId="12" fillId="0" borderId="4" xfId="3" applyNumberFormat="1" applyFont="1" applyBorder="1" applyAlignment="1">
      <alignment horizontal="left" vertical="center" wrapText="1" indent="3"/>
    </xf>
    <xf numFmtId="173" fontId="12" fillId="0" borderId="5" xfId="3" applyNumberFormat="1" applyFont="1" applyBorder="1" applyAlignment="1">
      <alignment horizontal="left" vertical="center" wrapText="1" indent="3"/>
    </xf>
    <xf numFmtId="173" fontId="12" fillId="0" borderId="6" xfId="3" applyNumberFormat="1" applyFont="1" applyBorder="1" applyAlignment="1">
      <alignment horizontal="left" vertical="center" wrapText="1" indent="3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80" fontId="12" fillId="0" borderId="1" xfId="1" applyNumberFormat="1" applyFont="1" applyFill="1" applyBorder="1" applyAlignment="1">
      <alignment horizontal="left" vertical="center" wrapText="1" indent="16"/>
    </xf>
  </cellXfs>
  <cellStyles count="6">
    <cellStyle name="Normal" xfId="3" xr:uid="{F61BF741-9D2D-45DC-826F-B19A0DFC1BC1}"/>
    <cellStyle name="Обычный" xfId="0" builtinId="0"/>
    <cellStyle name="Обычный 2" xfId="4" xr:uid="{609733E4-C9F1-4F5C-BFE9-25ECBDC999EE}"/>
    <cellStyle name="Обычный 2 2" xfId="5" xr:uid="{6A669D7D-5395-4ABB-92A9-1157AFB724F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opLeftCell="A10" zoomScale="90" zoomScaleNormal="90" workbookViewId="0">
      <selection activeCell="A19" sqref="A19:C19"/>
    </sheetView>
  </sheetViews>
  <sheetFormatPr defaultRowHeight="14.4" x14ac:dyDescent="0.3"/>
  <cols>
    <col min="1" max="1" width="14.6640625" style="63" customWidth="1"/>
    <col min="2" max="2" width="101.44140625" customWidth="1"/>
    <col min="3" max="3" width="35" style="71" customWidth="1"/>
    <col min="4" max="4" width="17.88671875" customWidth="1"/>
    <col min="5" max="6" width="11.88671875" customWidth="1"/>
    <col min="9" max="9" width="15.88671875" customWidth="1"/>
  </cols>
  <sheetData>
    <row r="1" spans="1:3" ht="15.75" customHeight="1" x14ac:dyDescent="0.3">
      <c r="A1" s="56"/>
      <c r="B1" s="4"/>
      <c r="C1" s="65"/>
    </row>
    <row r="2" spans="1:3" ht="15.75" customHeight="1" x14ac:dyDescent="0.3">
      <c r="A2" s="57"/>
      <c r="B2" s="1"/>
      <c r="C2" s="66"/>
    </row>
    <row r="3" spans="1:3" ht="15.75" customHeight="1" x14ac:dyDescent="0.3">
      <c r="A3" s="58"/>
      <c r="B3" s="2"/>
      <c r="C3" s="67"/>
    </row>
    <row r="4" spans="1:3" ht="15.75" customHeight="1" x14ac:dyDescent="0.3">
      <c r="A4" s="57"/>
      <c r="B4" s="1"/>
      <c r="C4" s="66"/>
    </row>
    <row r="5" spans="1:3" ht="15.75" customHeight="1" x14ac:dyDescent="0.3">
      <c r="A5" s="57"/>
      <c r="B5" s="1"/>
      <c r="C5" s="66"/>
    </row>
    <row r="6" spans="1:3" ht="15.75" customHeight="1" x14ac:dyDescent="0.3">
      <c r="A6" s="57"/>
      <c r="B6" s="1"/>
      <c r="C6" s="65"/>
    </row>
    <row r="7" spans="1:3" ht="15.75" customHeight="1" x14ac:dyDescent="0.3">
      <c r="A7" s="57"/>
      <c r="B7" s="1"/>
      <c r="C7" s="66"/>
    </row>
    <row r="8" spans="1:3" ht="15.75" customHeight="1" x14ac:dyDescent="0.3">
      <c r="A8" s="58"/>
      <c r="B8" s="2"/>
      <c r="C8" s="67"/>
    </row>
    <row r="9" spans="1:3" ht="15.75" customHeight="1" x14ac:dyDescent="0.3">
      <c r="A9" s="57"/>
      <c r="B9" s="1"/>
      <c r="C9" s="66"/>
    </row>
    <row r="10" spans="1:3" ht="15.75" customHeight="1" x14ac:dyDescent="0.3">
      <c r="A10" s="57"/>
      <c r="B10" s="1"/>
      <c r="C10" s="66"/>
    </row>
    <row r="11" spans="1:3" ht="15.75" customHeight="1" x14ac:dyDescent="0.3">
      <c r="A11" s="57"/>
      <c r="B11" s="1"/>
      <c r="C11" s="66"/>
    </row>
    <row r="12" spans="1:3" ht="15.75" customHeight="1" x14ac:dyDescent="0.3">
      <c r="A12" s="92" t="s">
        <v>0</v>
      </c>
      <c r="B12" s="92"/>
      <c r="C12" s="92"/>
    </row>
    <row r="13" spans="1:3" ht="15.75" customHeight="1" x14ac:dyDescent="0.3">
      <c r="A13" s="57"/>
      <c r="B13" s="1"/>
      <c r="C13" s="66"/>
    </row>
    <row r="14" spans="1:3" ht="15.75" customHeight="1" x14ac:dyDescent="0.3">
      <c r="A14" s="57"/>
      <c r="B14" s="1"/>
      <c r="C14" s="66"/>
    </row>
    <row r="15" spans="1:3" ht="15.75" customHeight="1" x14ac:dyDescent="0.3">
      <c r="A15" s="57"/>
      <c r="B15" s="1"/>
      <c r="C15" s="66"/>
    </row>
    <row r="16" spans="1:3" ht="20.25" customHeight="1" x14ac:dyDescent="0.3">
      <c r="A16" s="95" t="s">
        <v>1</v>
      </c>
      <c r="B16" s="95"/>
      <c r="C16" s="95"/>
    </row>
    <row r="17" spans="1:9" ht="15.75" customHeight="1" x14ac:dyDescent="0.3">
      <c r="A17" s="94" t="s">
        <v>2</v>
      </c>
      <c r="B17" s="94"/>
      <c r="C17" s="94"/>
    </row>
    <row r="18" spans="1:9" ht="15.75" customHeight="1" x14ac:dyDescent="0.3">
      <c r="A18" s="57"/>
      <c r="B18" s="1"/>
      <c r="C18" s="66"/>
    </row>
    <row r="19" spans="1:9" ht="72" customHeight="1" x14ac:dyDescent="0.3">
      <c r="A19" s="93" t="s">
        <v>118</v>
      </c>
      <c r="B19" s="93"/>
      <c r="C19" s="93"/>
    </row>
    <row r="20" spans="1:9" ht="15.75" customHeight="1" x14ac:dyDescent="0.3">
      <c r="A20" s="94" t="s">
        <v>4</v>
      </c>
      <c r="B20" s="94"/>
      <c r="C20" s="94"/>
    </row>
    <row r="21" spans="1:9" ht="15.75" customHeight="1" x14ac:dyDescent="0.3">
      <c r="A21" s="57"/>
      <c r="B21" s="1"/>
      <c r="C21" s="66"/>
    </row>
    <row r="22" spans="1:9" ht="15.75" customHeight="1" x14ac:dyDescent="0.3">
      <c r="A22" s="57"/>
      <c r="B22" s="1"/>
      <c r="C22" s="66"/>
    </row>
    <row r="23" spans="1:9" ht="47.25" customHeight="1" x14ac:dyDescent="0.3">
      <c r="A23" s="59" t="s">
        <v>5</v>
      </c>
      <c r="B23" s="36" t="s">
        <v>6</v>
      </c>
      <c r="C23" s="36" t="s">
        <v>101</v>
      </c>
      <c r="D23" s="37"/>
      <c r="E23" s="37"/>
      <c r="F23" s="37"/>
      <c r="G23" s="38"/>
      <c r="H23" s="38"/>
      <c r="I23" s="38"/>
    </row>
    <row r="24" spans="1:9" ht="15.75" customHeight="1" x14ac:dyDescent="0.3">
      <c r="A24" s="59">
        <v>1</v>
      </c>
      <c r="B24" s="36">
        <v>2</v>
      </c>
      <c r="C24" s="72">
        <v>3</v>
      </c>
      <c r="D24" s="37"/>
      <c r="E24" s="37"/>
      <c r="F24" s="37"/>
      <c r="G24" s="38"/>
      <c r="H24" s="38"/>
      <c r="I24" s="38"/>
    </row>
    <row r="25" spans="1:9" ht="15.75" customHeight="1" x14ac:dyDescent="0.3">
      <c r="A25" s="89" t="s">
        <v>102</v>
      </c>
      <c r="B25" s="90"/>
      <c r="C25" s="91"/>
      <c r="D25" s="37"/>
      <c r="E25" s="37"/>
      <c r="F25" s="37"/>
      <c r="G25" s="38"/>
      <c r="H25" s="38"/>
      <c r="I25" s="38"/>
    </row>
    <row r="26" spans="1:9" ht="15.75" customHeight="1" x14ac:dyDescent="0.3">
      <c r="A26" s="59">
        <v>1</v>
      </c>
      <c r="B26" s="39" t="s">
        <v>103</v>
      </c>
      <c r="C26" s="64"/>
      <c r="D26" s="37"/>
      <c r="E26" s="37"/>
      <c r="F26" s="37"/>
      <c r="G26" s="38"/>
      <c r="H26" s="38" t="s">
        <v>104</v>
      </c>
      <c r="I26" s="38"/>
    </row>
    <row r="27" spans="1:9" ht="15.75" customHeight="1" x14ac:dyDescent="0.3">
      <c r="A27" s="59" t="s">
        <v>7</v>
      </c>
      <c r="B27" s="39" t="s">
        <v>105</v>
      </c>
      <c r="C27" s="73">
        <v>0</v>
      </c>
      <c r="D27" s="37"/>
      <c r="E27" s="40"/>
      <c r="F27" s="40"/>
      <c r="G27" s="41" t="s">
        <v>106</v>
      </c>
      <c r="H27" s="41" t="s">
        <v>107</v>
      </c>
      <c r="I27" s="41" t="s">
        <v>108</v>
      </c>
    </row>
    <row r="28" spans="1:9" ht="15.75" customHeight="1" x14ac:dyDescent="0.3">
      <c r="A28" s="59" t="s">
        <v>8</v>
      </c>
      <c r="B28" s="39" t="s">
        <v>109</v>
      </c>
      <c r="C28" s="73">
        <v>0</v>
      </c>
      <c r="D28" s="37"/>
      <c r="E28" s="40"/>
      <c r="F28" s="40"/>
      <c r="G28" s="42">
        <v>2019</v>
      </c>
      <c r="H28" s="43">
        <v>106.826398641827</v>
      </c>
      <c r="I28" s="44"/>
    </row>
    <row r="29" spans="1:9" ht="15.75" customHeight="1" x14ac:dyDescent="0.3">
      <c r="A29" s="60" t="s">
        <v>9</v>
      </c>
      <c r="B29" s="55" t="s">
        <v>110</v>
      </c>
      <c r="C29" s="68">
        <v>197.80786000000001</v>
      </c>
      <c r="D29" s="37"/>
      <c r="E29" s="40"/>
      <c r="F29" s="40"/>
      <c r="G29" s="42">
        <v>2020</v>
      </c>
      <c r="H29" s="43">
        <v>105.56188522495653</v>
      </c>
      <c r="I29" s="44"/>
    </row>
    <row r="30" spans="1:9" ht="15.75" customHeight="1" x14ac:dyDescent="0.3">
      <c r="A30" s="60">
        <v>2</v>
      </c>
      <c r="B30" s="55" t="s">
        <v>10</v>
      </c>
      <c r="C30" s="68">
        <f>C27+C28+C29</f>
        <v>197.80786000000001</v>
      </c>
      <c r="D30" s="54"/>
      <c r="E30" s="45"/>
      <c r="F30" s="46"/>
      <c r="G30" s="42">
        <v>2021</v>
      </c>
      <c r="H30" s="43">
        <v>104.9354</v>
      </c>
      <c r="I30" s="44"/>
    </row>
    <row r="31" spans="1:9" ht="15.75" customHeight="1" x14ac:dyDescent="0.3">
      <c r="A31" s="60" t="s">
        <v>11</v>
      </c>
      <c r="B31" s="55" t="s">
        <v>111</v>
      </c>
      <c r="C31" s="68">
        <f>C30-ROUND(C30/1.2,5)</f>
        <v>32.967980000000011</v>
      </c>
      <c r="D31" s="85"/>
      <c r="E31" s="75"/>
      <c r="F31" s="76"/>
      <c r="G31" s="42">
        <v>2022</v>
      </c>
      <c r="H31" s="43">
        <v>114.63142733059361</v>
      </c>
      <c r="I31" s="47"/>
    </row>
    <row r="32" spans="1:9" ht="15.6" x14ac:dyDescent="0.3">
      <c r="A32" s="60">
        <v>3</v>
      </c>
      <c r="B32" s="55" t="s">
        <v>112</v>
      </c>
      <c r="C32" s="68">
        <f>C30*I36</f>
        <v>205.5385047575212</v>
      </c>
      <c r="D32" s="76"/>
      <c r="E32" s="77"/>
      <c r="F32" s="48"/>
      <c r="G32" s="49">
        <v>2023</v>
      </c>
      <c r="H32" s="43">
        <v>109.09646626082731</v>
      </c>
      <c r="I32" s="47"/>
    </row>
    <row r="33" spans="1:9" ht="15.6" x14ac:dyDescent="0.3">
      <c r="A33" s="60"/>
      <c r="B33" s="55" t="s">
        <v>116</v>
      </c>
      <c r="C33" s="68">
        <v>0.67</v>
      </c>
      <c r="D33" s="74"/>
      <c r="E33" s="77"/>
      <c r="F33" s="48"/>
      <c r="G33" s="49"/>
      <c r="H33" s="43"/>
      <c r="I33" s="47"/>
    </row>
    <row r="34" spans="1:9" ht="15.6" x14ac:dyDescent="0.3">
      <c r="A34" s="60"/>
      <c r="B34" s="55" t="s">
        <v>117</v>
      </c>
      <c r="C34" s="68">
        <f>C32*C33</f>
        <v>137.71079818753921</v>
      </c>
      <c r="D34" s="74"/>
      <c r="E34" s="77"/>
      <c r="F34" s="48"/>
      <c r="G34" s="49"/>
      <c r="H34" s="43"/>
      <c r="I34" s="47"/>
    </row>
    <row r="35" spans="1:9" ht="15.6" x14ac:dyDescent="0.3">
      <c r="A35" s="86" t="s">
        <v>113</v>
      </c>
      <c r="B35" s="87"/>
      <c r="C35" s="88"/>
      <c r="D35" s="74"/>
      <c r="E35" s="78"/>
      <c r="F35" s="50"/>
      <c r="G35" s="42">
        <v>2024</v>
      </c>
      <c r="H35" s="43">
        <v>109.11350326220534</v>
      </c>
      <c r="I35" s="47"/>
    </row>
    <row r="36" spans="1:9" ht="15.6" x14ac:dyDescent="0.3">
      <c r="A36" s="60">
        <v>1</v>
      </c>
      <c r="B36" s="55" t="s">
        <v>103</v>
      </c>
      <c r="C36" s="69"/>
      <c r="D36" s="74"/>
      <c r="E36" s="79"/>
      <c r="F36" s="80"/>
      <c r="G36" s="42">
        <v>2025</v>
      </c>
      <c r="H36" s="43">
        <v>107.81631706396419</v>
      </c>
      <c r="I36" s="51">
        <f>(H36+100)/200</f>
        <v>1.039081585319821</v>
      </c>
    </row>
    <row r="37" spans="1:9" ht="15.6" x14ac:dyDescent="0.3">
      <c r="A37" s="60" t="s">
        <v>7</v>
      </c>
      <c r="B37" s="55" t="s">
        <v>105</v>
      </c>
      <c r="C37" s="68">
        <f>ССР!D71+ССР!E71</f>
        <v>732.24951463408934</v>
      </c>
      <c r="D37" s="74"/>
      <c r="E37" s="79"/>
      <c r="F37" s="76"/>
      <c r="G37" s="42">
        <v>2026</v>
      </c>
      <c r="H37" s="43">
        <v>105.26289686896166</v>
      </c>
      <c r="I37" s="51">
        <f>(H37+100)/200*H36/100</f>
        <v>1.1065344785145874</v>
      </c>
    </row>
    <row r="38" spans="1:9" ht="15.6" x14ac:dyDescent="0.3">
      <c r="A38" s="60" t="s">
        <v>8</v>
      </c>
      <c r="B38" s="55" t="s">
        <v>109</v>
      </c>
      <c r="C38" s="68">
        <f>ССР!F71</f>
        <v>3312.8873389223368</v>
      </c>
      <c r="D38" s="76"/>
      <c r="E38" s="79"/>
      <c r="F38" s="76"/>
      <c r="G38" s="42">
        <v>2027</v>
      </c>
      <c r="H38" s="43">
        <v>104.42089798933949</v>
      </c>
      <c r="I38" s="51">
        <f>(H38+100)/200*H37/100*H36/100</f>
        <v>1.1599922999352297</v>
      </c>
    </row>
    <row r="39" spans="1:9" ht="15.6" x14ac:dyDescent="0.3">
      <c r="A39" s="60" t="s">
        <v>9</v>
      </c>
      <c r="B39" s="55" t="s">
        <v>110</v>
      </c>
      <c r="C39" s="68">
        <f>(ССР!G67)*1.2-C30</f>
        <v>387.30333859331222</v>
      </c>
      <c r="D39" s="74"/>
      <c r="E39" s="79"/>
      <c r="F39" s="76"/>
      <c r="G39" s="42">
        <v>2028</v>
      </c>
      <c r="H39" s="43">
        <v>104.42089798933949</v>
      </c>
      <c r="I39" s="51">
        <f>(H39+100)/200*H38/100*H37/100*H36/100</f>
        <v>1.2112743761995592</v>
      </c>
    </row>
    <row r="40" spans="1:9" ht="15.6" x14ac:dyDescent="0.3">
      <c r="A40" s="60">
        <v>2</v>
      </c>
      <c r="B40" s="55" t="s">
        <v>10</v>
      </c>
      <c r="C40" s="68">
        <f>C37+C38+C39</f>
        <v>4432.4401921497383</v>
      </c>
      <c r="D40" s="76"/>
      <c r="E40" s="77"/>
      <c r="F40" s="48"/>
      <c r="G40" s="42">
        <v>2029</v>
      </c>
      <c r="H40" s="43">
        <v>104.42089798933949</v>
      </c>
      <c r="I40" s="51">
        <f>(H40+100)/200*H39/100*H38/100*H37/100*H36/100</f>
        <v>1.26482358074235</v>
      </c>
    </row>
    <row r="41" spans="1:9" ht="15.6" x14ac:dyDescent="0.3">
      <c r="A41" s="60" t="s">
        <v>11</v>
      </c>
      <c r="B41" s="55" t="s">
        <v>111</v>
      </c>
      <c r="C41" s="68">
        <f>C40-ROUND(C40/1.2,5)</f>
        <v>738.74003214973845</v>
      </c>
      <c r="D41" s="74"/>
      <c r="E41" s="79"/>
      <c r="F41" s="76"/>
      <c r="G41" s="37"/>
      <c r="H41" s="37"/>
      <c r="I41" s="37"/>
    </row>
    <row r="42" spans="1:9" ht="15.6" x14ac:dyDescent="0.3">
      <c r="A42" s="60">
        <v>3</v>
      </c>
      <c r="B42" s="55" t="s">
        <v>112</v>
      </c>
      <c r="C42" s="68">
        <f>C40*I37</f>
        <v>4904.6478965675087</v>
      </c>
      <c r="D42" s="74"/>
      <c r="E42" s="77"/>
      <c r="F42" s="48"/>
      <c r="G42" s="37"/>
      <c r="H42" s="37"/>
      <c r="I42" s="37"/>
    </row>
    <row r="43" spans="1:9" ht="15.6" x14ac:dyDescent="0.3">
      <c r="A43" s="60"/>
      <c r="B43" s="55" t="s">
        <v>116</v>
      </c>
      <c r="C43" s="68">
        <f>C33</f>
        <v>0.67</v>
      </c>
      <c r="D43" s="76"/>
      <c r="E43" s="77"/>
      <c r="F43" s="48"/>
      <c r="G43" s="37"/>
      <c r="H43" s="37"/>
      <c r="I43" s="37"/>
    </row>
    <row r="44" spans="1:9" ht="15.6" x14ac:dyDescent="0.3">
      <c r="A44" s="60"/>
      <c r="B44" s="55" t="s">
        <v>117</v>
      </c>
      <c r="C44" s="68">
        <f>C42*C43</f>
        <v>3286.1140907002309</v>
      </c>
      <c r="D44" s="76"/>
      <c r="E44" s="77"/>
      <c r="F44" s="48"/>
      <c r="G44" s="37"/>
      <c r="H44" s="37"/>
      <c r="I44" s="37"/>
    </row>
    <row r="45" spans="1:9" ht="15.6" x14ac:dyDescent="0.3">
      <c r="A45" s="60"/>
      <c r="B45" s="55"/>
      <c r="C45" s="68"/>
      <c r="D45" s="76"/>
      <c r="E45" s="81"/>
      <c r="F45" s="76"/>
      <c r="G45" s="37"/>
      <c r="H45" s="37"/>
      <c r="I45" s="37"/>
    </row>
    <row r="46" spans="1:9" ht="15.6" x14ac:dyDescent="0.3">
      <c r="A46" s="60"/>
      <c r="B46" s="55" t="s">
        <v>114</v>
      </c>
      <c r="C46" s="101">
        <f>C34+C44</f>
        <v>3423.8248888877702</v>
      </c>
      <c r="D46" s="74"/>
      <c r="E46" s="77"/>
      <c r="F46" s="48"/>
      <c r="G46" s="37"/>
      <c r="H46" s="37"/>
      <c r="I46" s="52"/>
    </row>
    <row r="47" spans="1:9" ht="15.6" x14ac:dyDescent="0.3">
      <c r="A47" s="61"/>
      <c r="B47" s="38"/>
      <c r="C47" s="70"/>
      <c r="D47" s="82"/>
      <c r="E47" s="74"/>
      <c r="F47" s="80"/>
      <c r="G47" s="37"/>
      <c r="H47" s="37"/>
      <c r="I47" s="37"/>
    </row>
    <row r="48" spans="1:9" ht="15.6" x14ac:dyDescent="0.3">
      <c r="A48" s="62" t="s">
        <v>115</v>
      </c>
      <c r="B48" s="38"/>
      <c r="C48" s="70"/>
      <c r="D48" s="74"/>
      <c r="E48" s="83"/>
      <c r="F48" s="74"/>
      <c r="G48" s="37"/>
      <c r="H48" s="37"/>
      <c r="I48" s="37"/>
    </row>
    <row r="49" spans="4:6" x14ac:dyDescent="0.3">
      <c r="D49" s="84"/>
      <c r="E49" s="84"/>
      <c r="F49" s="84"/>
    </row>
    <row r="50" spans="4:6" x14ac:dyDescent="0.3">
      <c r="D50" s="84"/>
      <c r="E50" s="84"/>
      <c r="F50" s="84"/>
    </row>
    <row r="51" spans="4:6" x14ac:dyDescent="0.3">
      <c r="D51" s="53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tabSelected="1" topLeftCell="B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118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6" t="s">
        <v>5</v>
      </c>
      <c r="B18" s="96" t="s">
        <v>14</v>
      </c>
      <c r="C18" s="96" t="s">
        <v>15</v>
      </c>
      <c r="D18" s="97" t="s">
        <v>16</v>
      </c>
      <c r="E18" s="98"/>
      <c r="F18" s="98"/>
      <c r="G18" s="98"/>
      <c r="H18" s="99"/>
    </row>
    <row r="19" spans="1:8" ht="94.5" customHeight="1" x14ac:dyDescent="0.3">
      <c r="A19" s="96"/>
      <c r="B19" s="96"/>
      <c r="C19" s="96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25</v>
      </c>
      <c r="C25" s="32" t="s">
        <v>26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25</v>
      </c>
      <c r="C26" s="32" t="s">
        <v>27</v>
      </c>
      <c r="D26" s="20">
        <v>71.077627160036002</v>
      </c>
      <c r="E26" s="20">
        <v>0</v>
      </c>
      <c r="F26" s="20">
        <v>0</v>
      </c>
      <c r="G26" s="20">
        <v>0</v>
      </c>
      <c r="H26" s="20">
        <v>71.077627160036002</v>
      </c>
    </row>
    <row r="27" spans="1:8" x14ac:dyDescent="0.3">
      <c r="A27" s="6"/>
      <c r="B27" s="9"/>
      <c r="C27" s="9" t="s">
        <v>28</v>
      </c>
      <c r="D27" s="20">
        <v>551.60258417649004</v>
      </c>
      <c r="E27" s="20">
        <v>16.879858954664002</v>
      </c>
      <c r="F27" s="20">
        <v>2680.3295622349001</v>
      </c>
      <c r="G27" s="20">
        <v>0</v>
      </c>
      <c r="H27" s="20">
        <v>3248.812005366</v>
      </c>
    </row>
    <row r="28" spans="1:8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x14ac:dyDescent="0.3">
      <c r="A43" s="6"/>
      <c r="B43" s="9"/>
      <c r="C43" s="9" t="s">
        <v>39</v>
      </c>
      <c r="D43" s="20">
        <v>551.60258417649004</v>
      </c>
      <c r="E43" s="20">
        <v>16.879858954664002</v>
      </c>
      <c r="F43" s="20">
        <v>2680.3295622349001</v>
      </c>
      <c r="G43" s="20">
        <v>0</v>
      </c>
      <c r="H43" s="20">
        <v>3248.812005366</v>
      </c>
    </row>
    <row r="44" spans="1:8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11.03205168353</v>
      </c>
      <c r="E45" s="20">
        <v>0.33759717909328002</v>
      </c>
      <c r="F45" s="20">
        <v>0</v>
      </c>
      <c r="G45" s="20">
        <v>0</v>
      </c>
      <c r="H45" s="20">
        <v>11.369648862623</v>
      </c>
    </row>
    <row r="46" spans="1:8" x14ac:dyDescent="0.3">
      <c r="A46" s="6"/>
      <c r="B46" s="9"/>
      <c r="C46" s="9" t="s">
        <v>43</v>
      </c>
      <c r="D46" s="20">
        <v>11.03205168353</v>
      </c>
      <c r="E46" s="20">
        <v>0.33759717909328002</v>
      </c>
      <c r="F46" s="20">
        <v>0</v>
      </c>
      <c r="G46" s="20">
        <v>0</v>
      </c>
      <c r="H46" s="20">
        <v>11.369648862623</v>
      </c>
    </row>
    <row r="47" spans="1:8" x14ac:dyDescent="0.3">
      <c r="A47" s="6"/>
      <c r="B47" s="9"/>
      <c r="C47" s="9" t="s">
        <v>44</v>
      </c>
      <c r="D47" s="20">
        <v>562.63463586002001</v>
      </c>
      <c r="E47" s="20">
        <v>17.217456133757</v>
      </c>
      <c r="F47" s="20">
        <v>2680.3295622349001</v>
      </c>
      <c r="G47" s="20">
        <v>0</v>
      </c>
      <c r="H47" s="20">
        <v>3260.1816542287002</v>
      </c>
    </row>
    <row r="48" spans="1:8" x14ac:dyDescent="0.3">
      <c r="A48" s="6"/>
      <c r="B48" s="9"/>
      <c r="C48" s="9" t="s">
        <v>45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46</v>
      </c>
      <c r="C49" s="7" t="s">
        <v>26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67</v>
      </c>
      <c r="C50" s="7" t="s">
        <v>69</v>
      </c>
      <c r="D50" s="20">
        <v>12.209171598161999</v>
      </c>
      <c r="E50" s="20">
        <v>0.37361879810253001</v>
      </c>
      <c r="F50" s="20">
        <v>0</v>
      </c>
      <c r="G50" s="20">
        <v>0</v>
      </c>
      <c r="H50" s="20">
        <v>12.582790396265001</v>
      </c>
    </row>
    <row r="51" spans="1:8" x14ac:dyDescent="0.3">
      <c r="A51" s="6">
        <v>6</v>
      </c>
      <c r="B51" s="6" t="s">
        <v>68</v>
      </c>
      <c r="C51" s="7" t="s">
        <v>70</v>
      </c>
      <c r="D51" s="20">
        <v>0</v>
      </c>
      <c r="E51" s="20">
        <v>0</v>
      </c>
      <c r="F51" s="20">
        <v>0</v>
      </c>
      <c r="G51" s="20">
        <v>12.582790396265001</v>
      </c>
      <c r="H51" s="20">
        <v>12.582790396265001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72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x14ac:dyDescent="0.3">
      <c r="A54" s="6"/>
      <c r="B54" s="9"/>
      <c r="C54" s="9" t="s">
        <v>66</v>
      </c>
      <c r="D54" s="20">
        <v>12.209171598161999</v>
      </c>
      <c r="E54" s="20">
        <v>0.37361879810253001</v>
      </c>
      <c r="F54" s="20">
        <v>0</v>
      </c>
      <c r="G54" s="20">
        <v>110.74129793095</v>
      </c>
      <c r="H54" s="20">
        <v>123.32408832721001</v>
      </c>
    </row>
    <row r="55" spans="1:8" x14ac:dyDescent="0.3">
      <c r="A55" s="6"/>
      <c r="B55" s="9"/>
      <c r="C55" s="9" t="s">
        <v>65</v>
      </c>
      <c r="D55" s="20">
        <v>574.84380745817998</v>
      </c>
      <c r="E55" s="20">
        <v>17.59107493186</v>
      </c>
      <c r="F55" s="20">
        <v>2680.3295622349001</v>
      </c>
      <c r="G55" s="20">
        <v>110.74129793095</v>
      </c>
      <c r="H55" s="20">
        <v>3383.5057425558998</v>
      </c>
    </row>
    <row r="56" spans="1:8" ht="31.5" customHeight="1" x14ac:dyDescent="0.3">
      <c r="A56" s="6"/>
      <c r="B56" s="9"/>
      <c r="C56" s="9" t="s">
        <v>64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x14ac:dyDescent="0.3">
      <c r="A58" s="6"/>
      <c r="B58" s="9"/>
      <c r="C58" s="9" t="s">
        <v>63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x14ac:dyDescent="0.3">
      <c r="A59" s="6"/>
      <c r="B59" s="9"/>
      <c r="C59" s="9" t="s">
        <v>62</v>
      </c>
      <c r="D59" s="20">
        <v>574.84380745817998</v>
      </c>
      <c r="E59" s="20">
        <v>17.59107493186</v>
      </c>
      <c r="F59" s="20">
        <v>2680.3295622349001</v>
      </c>
      <c r="G59" s="20">
        <v>110.74129793095</v>
      </c>
      <c r="H59" s="20">
        <v>3383.5057425558998</v>
      </c>
    </row>
    <row r="60" spans="1:8" ht="157.5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60</v>
      </c>
      <c r="C61" s="7" t="s">
        <v>59</v>
      </c>
      <c r="D61" s="20">
        <v>0</v>
      </c>
      <c r="E61" s="20">
        <v>0</v>
      </c>
      <c r="F61" s="20">
        <v>0</v>
      </c>
      <c r="G61" s="20">
        <v>362.64963944227998</v>
      </c>
      <c r="H61" s="20">
        <v>362.64963944227998</v>
      </c>
    </row>
    <row r="62" spans="1:8" x14ac:dyDescent="0.3">
      <c r="A62" s="6"/>
      <c r="B62" s="9"/>
      <c r="C62" s="9" t="s">
        <v>58</v>
      </c>
      <c r="D62" s="20">
        <v>0</v>
      </c>
      <c r="E62" s="20">
        <v>0</v>
      </c>
      <c r="F62" s="20">
        <v>0</v>
      </c>
      <c r="G62" s="20">
        <v>362.64963944227998</v>
      </c>
      <c r="H62" s="20">
        <v>362.64963944227998</v>
      </c>
    </row>
    <row r="63" spans="1:8" x14ac:dyDescent="0.3">
      <c r="A63" s="6"/>
      <c r="B63" s="9"/>
      <c r="C63" s="9" t="s">
        <v>57</v>
      </c>
      <c r="D63" s="20">
        <v>574.84380745817998</v>
      </c>
      <c r="E63" s="20">
        <v>17.59107493186</v>
      </c>
      <c r="F63" s="20">
        <v>2680.3295622349001</v>
      </c>
      <c r="G63" s="20">
        <v>473.39093737322997</v>
      </c>
      <c r="H63" s="20">
        <v>3746.1553819982</v>
      </c>
    </row>
    <row r="64" spans="1:8" x14ac:dyDescent="0.3">
      <c r="A64" s="6"/>
      <c r="B64" s="9"/>
      <c r="C64" s="9" t="s">
        <v>56</v>
      </c>
      <c r="D64" s="20"/>
      <c r="E64" s="20"/>
      <c r="F64" s="20"/>
      <c r="G64" s="20"/>
      <c r="H64" s="20"/>
    </row>
    <row r="65" spans="1:8" ht="47.25" customHeight="1" x14ac:dyDescent="0.3">
      <c r="A65" s="6">
        <v>10</v>
      </c>
      <c r="B65" s="6" t="s">
        <v>55</v>
      </c>
      <c r="C65" s="7" t="s">
        <v>54</v>
      </c>
      <c r="D65" s="20">
        <f>D63 * 3%</f>
        <v>17.2453142237454</v>
      </c>
      <c r="E65" s="20">
        <f>E63 * 3%</f>
        <v>0.52773224795579998</v>
      </c>
      <c r="F65" s="20">
        <f>F63 * 3%</f>
        <v>80.409886867047007</v>
      </c>
      <c r="G65" s="20">
        <f>G63 * 3%</f>
        <v>14.201728121196899</v>
      </c>
      <c r="H65" s="20">
        <f>SUM(D65:G65)</f>
        <v>112.38466145994509</v>
      </c>
    </row>
    <row r="66" spans="1:8" x14ac:dyDescent="0.3">
      <c r="A66" s="6"/>
      <c r="B66" s="9"/>
      <c r="C66" s="9" t="s">
        <v>53</v>
      </c>
      <c r="D66" s="20">
        <f>D65</f>
        <v>17.2453142237454</v>
      </c>
      <c r="E66" s="20">
        <f>E65</f>
        <v>0.52773224795579998</v>
      </c>
      <c r="F66" s="20">
        <f>F65</f>
        <v>80.409886867047007</v>
      </c>
      <c r="G66" s="20">
        <f>G65</f>
        <v>14.201728121196899</v>
      </c>
      <c r="H66" s="20">
        <f>SUM(D66:G66)</f>
        <v>112.38466145994509</v>
      </c>
    </row>
    <row r="67" spans="1:8" x14ac:dyDescent="0.3">
      <c r="A67" s="6"/>
      <c r="B67" s="9"/>
      <c r="C67" s="9" t="s">
        <v>52</v>
      </c>
      <c r="D67" s="20">
        <f>D66 + D63</f>
        <v>592.08912168192535</v>
      </c>
      <c r="E67" s="20">
        <f>E66 + E63</f>
        <v>18.1188071798158</v>
      </c>
      <c r="F67" s="20">
        <f>F66 + F63</f>
        <v>2760.7394491019472</v>
      </c>
      <c r="G67" s="20">
        <f>G66 + G63</f>
        <v>487.59266549442685</v>
      </c>
      <c r="H67" s="20">
        <f>SUM(D67:G67)</f>
        <v>3858.5400434581152</v>
      </c>
    </row>
    <row r="68" spans="1:8" x14ac:dyDescent="0.3">
      <c r="A68" s="6"/>
      <c r="B68" s="9"/>
      <c r="C68" s="9" t="s">
        <v>51</v>
      </c>
      <c r="D68" s="20"/>
      <c r="E68" s="20"/>
      <c r="F68" s="20"/>
      <c r="G68" s="20"/>
      <c r="H68" s="20"/>
    </row>
    <row r="69" spans="1:8" x14ac:dyDescent="0.3">
      <c r="A69" s="6">
        <v>11</v>
      </c>
      <c r="B69" s="6" t="s">
        <v>50</v>
      </c>
      <c r="C69" s="7" t="s">
        <v>49</v>
      </c>
      <c r="D69" s="20">
        <f>D67 * 20%</f>
        <v>118.41782433638508</v>
      </c>
      <c r="E69" s="20">
        <f>E67 * 20%</f>
        <v>3.6237614359631602</v>
      </c>
      <c r="F69" s="20">
        <f>F67 * 20%</f>
        <v>552.14788982038942</v>
      </c>
      <c r="G69" s="20">
        <f>G67 * 20%</f>
        <v>97.518533098885371</v>
      </c>
      <c r="H69" s="20">
        <f>SUM(D69:G69)</f>
        <v>771.70800869162304</v>
      </c>
    </row>
    <row r="70" spans="1:8" x14ac:dyDescent="0.3">
      <c r="A70" s="6"/>
      <c r="B70" s="9"/>
      <c r="C70" s="9" t="s">
        <v>48</v>
      </c>
      <c r="D70" s="20">
        <f>D69</f>
        <v>118.41782433638508</v>
      </c>
      <c r="E70" s="20">
        <f>E69</f>
        <v>3.6237614359631602</v>
      </c>
      <c r="F70" s="20">
        <f>F69</f>
        <v>552.14788982038942</v>
      </c>
      <c r="G70" s="20">
        <f>G69</f>
        <v>97.518533098885371</v>
      </c>
      <c r="H70" s="20">
        <f>SUM(D70:G70)</f>
        <v>771.70800869162304</v>
      </c>
    </row>
    <row r="71" spans="1:8" x14ac:dyDescent="0.3">
      <c r="A71" s="6"/>
      <c r="B71" s="9"/>
      <c r="C71" s="9" t="s">
        <v>47</v>
      </c>
      <c r="D71" s="20">
        <f>D70 + D67</f>
        <v>710.50694601831037</v>
      </c>
      <c r="E71" s="20">
        <f>E70 + E67</f>
        <v>21.742568615778961</v>
      </c>
      <c r="F71" s="20">
        <f>F70 + F67</f>
        <v>3312.8873389223368</v>
      </c>
      <c r="G71" s="20">
        <f>G70 + G67</f>
        <v>585.11119859331222</v>
      </c>
      <c r="H71" s="20">
        <f>SUM(D71:G71)</f>
        <v>4630.2480521497382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5</v>
      </c>
      <c r="B10" s="96" t="s">
        <v>14</v>
      </c>
      <c r="C10" s="96" t="s">
        <v>77</v>
      </c>
      <c r="D10" s="97" t="s">
        <v>16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x14ac:dyDescent="0.3">
      <c r="A14" s="6"/>
      <c r="B14" s="9"/>
      <c r="C14" s="9" t="s">
        <v>80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5</v>
      </c>
      <c r="B10" s="96" t="s">
        <v>14</v>
      </c>
      <c r="C10" s="96" t="s">
        <v>77</v>
      </c>
      <c r="D10" s="97" t="s">
        <v>16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5</v>
      </c>
      <c r="B10" s="96" t="s">
        <v>14</v>
      </c>
      <c r="C10" s="96" t="s">
        <v>77</v>
      </c>
      <c r="D10" s="97" t="s">
        <v>16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86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5</v>
      </c>
      <c r="B10" s="96" t="s">
        <v>14</v>
      </c>
      <c r="C10" s="96" t="s">
        <v>77</v>
      </c>
      <c r="D10" s="97" t="s">
        <v>16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27</v>
      </c>
      <c r="D13" s="19">
        <v>65.141000000000005</v>
      </c>
      <c r="E13" s="19">
        <v>0</v>
      </c>
      <c r="F13" s="19">
        <v>0</v>
      </c>
      <c r="G13" s="19">
        <v>0</v>
      </c>
      <c r="H13" s="19">
        <v>65.141000000000005</v>
      </c>
      <c r="J13" s="5"/>
    </row>
    <row r="14" spans="1:14" x14ac:dyDescent="0.3">
      <c r="A14" s="6"/>
      <c r="B14" s="9"/>
      <c r="C14" s="9" t="s">
        <v>80</v>
      </c>
      <c r="D14" s="19">
        <v>65.141000000000005</v>
      </c>
      <c r="E14" s="19">
        <v>0</v>
      </c>
      <c r="F14" s="19">
        <v>0</v>
      </c>
      <c r="G14" s="19">
        <v>0</v>
      </c>
      <c r="H14" s="19">
        <v>65.141000000000005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6" t="s">
        <v>5</v>
      </c>
      <c r="B10" s="96" t="s">
        <v>14</v>
      </c>
      <c r="C10" s="96" t="s">
        <v>77</v>
      </c>
      <c r="D10" s="97" t="s">
        <v>16</v>
      </c>
      <c r="E10" s="98"/>
      <c r="F10" s="98"/>
      <c r="G10" s="98"/>
      <c r="H10" s="99"/>
      <c r="J10" s="5"/>
    </row>
    <row r="11" spans="1:14" ht="59.25" customHeight="1" x14ac:dyDescent="0.3">
      <c r="A11" s="96"/>
      <c r="B11" s="96"/>
      <c r="C11" s="96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86</v>
      </c>
      <c r="D13" s="19">
        <v>0</v>
      </c>
      <c r="E13" s="19">
        <v>0</v>
      </c>
      <c r="F13" s="19">
        <v>0</v>
      </c>
      <c r="G13" s="19">
        <v>299124</v>
      </c>
      <c r="H13" s="19">
        <v>299124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299124</v>
      </c>
      <c r="H14" s="19">
        <v>299124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0" t="s">
        <v>89</v>
      </c>
      <c r="B1" s="100"/>
      <c r="C1" s="100"/>
      <c r="D1" s="100"/>
      <c r="E1" s="100"/>
      <c r="F1" s="100"/>
      <c r="G1" s="100"/>
      <c r="H1" s="100"/>
    </row>
    <row r="3" spans="1:8" ht="44.25" customHeight="1" x14ac:dyDescent="0.3">
      <c r="A3" s="6" t="s">
        <v>90</v>
      </c>
      <c r="B3" s="6" t="s">
        <v>91</v>
      </c>
      <c r="C3" s="6" t="s">
        <v>92</v>
      </c>
      <c r="D3" s="6" t="s">
        <v>93</v>
      </c>
      <c r="E3" s="6" t="s">
        <v>94</v>
      </c>
      <c r="F3" s="6" t="s">
        <v>95</v>
      </c>
      <c r="G3" s="6" t="s">
        <v>96</v>
      </c>
      <c r="H3" s="6" t="s">
        <v>97</v>
      </c>
    </row>
    <row r="4" spans="1:8" ht="39" customHeight="1" x14ac:dyDescent="0.3">
      <c r="A4" s="25" t="s">
        <v>98</v>
      </c>
      <c r="B4" s="26" t="s">
        <v>99</v>
      </c>
      <c r="C4" s="27">
        <v>1</v>
      </c>
      <c r="D4" s="27">
        <v>2680.3251976948</v>
      </c>
      <c r="E4" s="26" t="s">
        <v>100</v>
      </c>
      <c r="F4" s="26"/>
      <c r="G4" s="27">
        <v>2680.3251976948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2025-11-11T08:00:06Z</dcterms:modified>
</cp:coreProperties>
</file>